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cy.Saechao\Documents\Grants\Final Award\Public\"/>
    </mc:Choice>
  </mc:AlternateContent>
  <xr:revisionPtr revIDLastSave="0" documentId="13_ncr:1_{6423AEF2-85AB-4E4E-A53C-FA5879BCF008}" xr6:coauthVersionLast="47" xr6:coauthVersionMax="47" xr10:uidLastSave="{00000000-0000-0000-0000-000000000000}"/>
  <bookViews>
    <workbookView xWindow="1740" yWindow="-120" windowWidth="27180" windowHeight="16440" xr2:uid="{0C4B4AE0-FDDC-43D7-AA99-254671126550}"/>
  </bookViews>
  <sheets>
    <sheet name="USFS Law Enforcement" sheetId="1" r:id="rId1"/>
  </sheets>
  <definedNames>
    <definedName name="_xlnm.Print_Titles" localSheetId="0">'USFS Law Enforcement'!$1:$1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5" i="1" l="1"/>
  <c r="J5" i="1" s="1"/>
  <c r="K5" i="1" s="1"/>
  <c r="I3" i="1"/>
  <c r="J3" i="1" s="1"/>
  <c r="K3" i="1" s="1"/>
  <c r="L3" i="1" s="1"/>
  <c r="I18" i="1"/>
  <c r="J18" i="1" s="1"/>
  <c r="K18" i="1" s="1"/>
  <c r="I16" i="1"/>
  <c r="J16" i="1" s="1"/>
  <c r="K16" i="1" s="1"/>
  <c r="I14" i="1"/>
  <c r="J14" i="1" s="1"/>
  <c r="K14" i="1" s="1"/>
  <c r="I12" i="1"/>
  <c r="J12" i="1" s="1"/>
  <c r="K12" i="1" s="1"/>
  <c r="I11" i="1"/>
  <c r="J11" i="1" s="1"/>
  <c r="K11" i="1" s="1"/>
  <c r="I9" i="1"/>
  <c r="J9" i="1" s="1"/>
  <c r="K9" i="1" s="1"/>
  <c r="I8" i="1"/>
  <c r="J8" i="1" s="1"/>
  <c r="K8" i="1" s="1"/>
  <c r="I6" i="1"/>
  <c r="J6" i="1" s="1"/>
  <c r="K6" i="1" s="1"/>
  <c r="I17" i="1"/>
  <c r="J17" i="1" s="1"/>
  <c r="K17" i="1" s="1"/>
  <c r="I15" i="1"/>
  <c r="J15" i="1" s="1"/>
  <c r="K15" i="1" s="1"/>
  <c r="I13" i="1"/>
  <c r="J13" i="1" s="1"/>
  <c r="K13" i="1" s="1"/>
  <c r="I10" i="1"/>
  <c r="J10" i="1" s="1"/>
  <c r="K10" i="1" s="1"/>
  <c r="I7" i="1"/>
  <c r="J7" i="1" s="1"/>
  <c r="K7" i="1" s="1"/>
  <c r="I4" i="1"/>
  <c r="J4" i="1" s="1"/>
  <c r="K4" i="1" s="1"/>
  <c r="L4" i="1" l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J19" i="1"/>
  <c r="K19" i="1"/>
</calcChain>
</file>

<file path=xl/sharedStrings.xml><?xml version="1.0" encoding="utf-8"?>
<sst xmlns="http://schemas.openxmlformats.org/spreadsheetml/2006/main" count="63" uniqueCount="52">
  <si>
    <t>TOTALS</t>
  </si>
  <si>
    <t>USFS - Tahoe/Lake Tahoe Basin Management Unit NF - Patrol District</t>
  </si>
  <si>
    <t>Law Enforcement</t>
  </si>
  <si>
    <t>USFS - Stanislaus NF - Patrol District</t>
  </si>
  <si>
    <t>USFS - Sierra NF - Patrol District</t>
  </si>
  <si>
    <t>Six Rivers National Forest Patrol District</t>
  </si>
  <si>
    <t>USFS - Shasta-Trinity/Six Rivers NF - Patrol District</t>
  </si>
  <si>
    <t>USFS - Sequoia NF - Patrol District</t>
  </si>
  <si>
    <t>USFS - San Bernardino NF - Patrol District</t>
  </si>
  <si>
    <t>USFS - Mendocino NF - Patrol District</t>
  </si>
  <si>
    <t>USFS - Los Padres NF - Patrol District</t>
  </si>
  <si>
    <t>USFS - Klamath NF - Patrol District</t>
  </si>
  <si>
    <t>USFS - Inyo NF - Patrol District</t>
  </si>
  <si>
    <t>USFS - Eldorado NF - Patrol District</t>
  </si>
  <si>
    <t>USFS - Cleveland NF - Patrol District</t>
  </si>
  <si>
    <t>USFS - Angeles NF - Patrol District</t>
  </si>
  <si>
    <r>
      <t xml:space="preserve">Balance            </t>
    </r>
    <r>
      <rPr>
        <b/>
        <sz val="8"/>
        <color rgb="FFFF0000"/>
        <rFont val="Arial"/>
        <family val="2"/>
      </rPr>
      <t xml:space="preserve"> (see note)</t>
    </r>
  </si>
  <si>
    <t>Total Award</t>
  </si>
  <si>
    <t>Additional Award</t>
  </si>
  <si>
    <t>Proportional Award Percent</t>
  </si>
  <si>
    <t>Amount Less Base Award</t>
  </si>
  <si>
    <t>Base Award</t>
  </si>
  <si>
    <t>Division Recommend</t>
  </si>
  <si>
    <t>Applicant Request</t>
  </si>
  <si>
    <t>Project Number</t>
  </si>
  <si>
    <t>Project Title</t>
  </si>
  <si>
    <t>Applicant</t>
  </si>
  <si>
    <t>#</t>
  </si>
  <si>
    <t>G21-02-21-L01</t>
  </si>
  <si>
    <t>G21-02-22-L01</t>
  </si>
  <si>
    <t>Law Enforcement - Eldorado NF</t>
  </si>
  <si>
    <t>G21-02-23-L01</t>
  </si>
  <si>
    <t>Law Enforcement 2021</t>
  </si>
  <si>
    <t>G21-02-39-L01</t>
  </si>
  <si>
    <t>G21-02-42-L01</t>
  </si>
  <si>
    <t>USFS - Lassen/Modoc NF - Patrol District</t>
  </si>
  <si>
    <t>G21-02-41-L01</t>
  </si>
  <si>
    <t>G21-02-28-L01</t>
  </si>
  <si>
    <t>G21-02-36-L01</t>
  </si>
  <si>
    <t>G21-02-40-L01</t>
  </si>
  <si>
    <t>G21-02-34-L01</t>
  </si>
  <si>
    <t>Shasta-Trinity National Forest Patrol District</t>
  </si>
  <si>
    <t>G21-02-37-L01</t>
  </si>
  <si>
    <t>G21-02-37-L02</t>
  </si>
  <si>
    <t>G21-02-35-L01</t>
  </si>
  <si>
    <t>G21-02-32-L01</t>
  </si>
  <si>
    <t>Law Enforcement TNF</t>
  </si>
  <si>
    <t>G21-02-33-L01</t>
  </si>
  <si>
    <t>Law Enforcement LTBMU</t>
  </si>
  <si>
    <t>G21-02-33-L02</t>
  </si>
  <si>
    <t xml:space="preserve">NOTE: All law enforcement awards are based on the formula as outlined in Section 4970.15.3(c) of the 2008 Grants and Cooperative Agreements Program Regulations
</t>
  </si>
  <si>
    <t>(Rev. 1/21).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</si>
</sst>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164" formatCode="&quot;$&quot;#,##0"/>
    <numFmt numFmtId="165" formatCode="_(&quot;$&quot;* #,##0_);_(&quot;$&quot;* \(#,##0\);_(&quot;$&quot;* &quot;-&quot;??_);_(@_)"/>
    <numFmt numFmtId="166" formatCode="&quot;$&quot;#,##0.00"/>
    <numFmt numFmtId="167" formatCode="0.000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left" wrapText="1"/>
    </xf>
    <xf numFmtId="0" fontId="1" fillId="0" borderId="0" xfId="0" applyFont="1" applyAlignment="1">
      <alignment vertical="center"/>
    </xf>
    <xf numFmtId="164" fontId="4" fillId="2" borderId="2" xfId="0" applyNumberFormat="1" applyFont="1" applyFill="1" applyBorder="1" applyAlignment="1">
      <alignment vertical="top"/>
    </xf>
    <xf numFmtId="2" fontId="4" fillId="2" borderId="2" xfId="0" applyNumberFormat="1" applyFont="1" applyFill="1" applyBorder="1" applyAlignment="1">
      <alignment horizontal="right" vertical="top"/>
    </xf>
    <xf numFmtId="5" fontId="4" fillId="2" borderId="2" xfId="0" applyNumberFormat="1" applyFont="1" applyFill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top"/>
    </xf>
    <xf numFmtId="164" fontId="4" fillId="0" borderId="2" xfId="0" applyNumberFormat="1" applyFont="1" applyBorder="1" applyAlignment="1">
      <alignment vertical="top"/>
    </xf>
    <xf numFmtId="2" fontId="4" fillId="3" borderId="2" xfId="0" applyNumberFormat="1" applyFont="1" applyFill="1" applyBorder="1" applyAlignment="1">
      <alignment horizontal="right" vertical="top"/>
    </xf>
    <xf numFmtId="5" fontId="4" fillId="3" borderId="2" xfId="0" applyNumberFormat="1" applyFont="1" applyFill="1" applyBorder="1" applyAlignment="1">
      <alignment vertical="top"/>
    </xf>
    <xf numFmtId="5" fontId="4" fillId="0" borderId="2" xfId="0" applyNumberFormat="1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164" fontId="4" fillId="3" borderId="2" xfId="0" applyNumberFormat="1" applyFont="1" applyFill="1" applyBorder="1" applyAlignment="1">
      <alignment vertical="top"/>
    </xf>
    <xf numFmtId="0" fontId="4" fillId="2" borderId="2" xfId="0" applyFont="1" applyFill="1" applyBorder="1" applyAlignment="1">
      <alignment horizontal="center" vertical="top" wrapText="1"/>
    </xf>
    <xf numFmtId="164" fontId="3" fillId="4" borderId="2" xfId="0" applyNumberFormat="1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165" fontId="3" fillId="4" borderId="2" xfId="0" applyNumberFormat="1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164" fontId="3" fillId="4" borderId="3" xfId="0" applyNumberFormat="1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/>
    </xf>
    <xf numFmtId="5" fontId="4" fillId="2" borderId="5" xfId="0" applyNumberFormat="1" applyFont="1" applyFill="1" applyBorder="1" applyAlignment="1">
      <alignment vertical="top"/>
    </xf>
    <xf numFmtId="2" fontId="4" fillId="2" borderId="5" xfId="0" applyNumberFormat="1" applyFont="1" applyFill="1" applyBorder="1" applyAlignment="1">
      <alignment horizontal="right" vertical="top"/>
    </xf>
    <xf numFmtId="164" fontId="4" fillId="2" borderId="5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right" vertical="top"/>
    </xf>
    <xf numFmtId="5" fontId="3" fillId="0" borderId="4" xfId="0" applyNumberFormat="1" applyFont="1" applyFill="1" applyBorder="1" applyAlignment="1">
      <alignment vertical="top"/>
    </xf>
    <xf numFmtId="167" fontId="3" fillId="0" borderId="4" xfId="0" applyNumberFormat="1" applyFont="1" applyFill="1" applyBorder="1" applyAlignment="1">
      <alignment vertical="top"/>
    </xf>
    <xf numFmtId="164" fontId="3" fillId="0" borderId="4" xfId="0" applyNumberFormat="1" applyFont="1" applyFill="1" applyBorder="1" applyAlignment="1">
      <alignment vertical="top"/>
    </xf>
    <xf numFmtId="166" fontId="3" fillId="0" borderId="4" xfId="0" applyNumberFormat="1" applyFont="1" applyFill="1" applyBorder="1" applyAlignment="1">
      <alignment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165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164" fontId="4" fillId="0" borderId="2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right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5" fontId="4" fillId="0" borderId="2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horizontal="right" vertical="center"/>
    </xf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64FAD-8E02-4A1A-A601-F0C9DE8DFB63}">
  <dimension ref="A1:L25"/>
  <sheetViews>
    <sheetView tabSelected="1" view="pageLayout" topLeftCell="A11" zoomScaleNormal="100" workbookViewId="0">
      <selection activeCell="C23" sqref="C23"/>
    </sheetView>
  </sheetViews>
  <sheetFormatPr defaultColWidth="9.140625" defaultRowHeight="12.75" x14ac:dyDescent="0.2"/>
  <cols>
    <col min="1" max="1" width="5.140625" style="1" customWidth="1"/>
    <col min="2" max="2" width="20" style="4" customWidth="1"/>
    <col min="3" max="3" width="16" style="4" customWidth="1"/>
    <col min="4" max="4" width="12.42578125" style="1" bestFit="1" customWidth="1"/>
    <col min="5" max="6" width="11.42578125" style="3" bestFit="1" customWidth="1"/>
    <col min="7" max="7" width="10" style="3" bestFit="1" customWidth="1"/>
    <col min="8" max="8" width="13.85546875" style="3" bestFit="1" customWidth="1"/>
    <col min="9" max="9" width="10.7109375" style="1" bestFit="1" customWidth="1"/>
    <col min="10" max="11" width="10.85546875" style="2" bestFit="1" customWidth="1"/>
    <col min="12" max="12" width="14" style="2" customWidth="1"/>
    <col min="13" max="16384" width="9.140625" style="1"/>
  </cols>
  <sheetData>
    <row r="1" spans="1:12" ht="33.75" x14ac:dyDescent="0.2">
      <c r="A1" s="25" t="s">
        <v>27</v>
      </c>
      <c r="B1" s="23" t="s">
        <v>26</v>
      </c>
      <c r="C1" s="23" t="s">
        <v>25</v>
      </c>
      <c r="D1" s="23" t="s">
        <v>24</v>
      </c>
      <c r="E1" s="24" t="s">
        <v>23</v>
      </c>
      <c r="F1" s="24" t="s">
        <v>22</v>
      </c>
      <c r="G1" s="24" t="s">
        <v>21</v>
      </c>
      <c r="H1" s="24" t="s">
        <v>20</v>
      </c>
      <c r="I1" s="23" t="s">
        <v>19</v>
      </c>
      <c r="J1" s="22" t="s">
        <v>18</v>
      </c>
      <c r="K1" s="22" t="s">
        <v>17</v>
      </c>
      <c r="L1" s="27" t="s">
        <v>16</v>
      </c>
    </row>
    <row r="2" spans="1:12" x14ac:dyDescent="0.2">
      <c r="A2" s="46"/>
      <c r="B2" s="47"/>
      <c r="C2" s="47"/>
      <c r="D2" s="47"/>
      <c r="E2" s="48"/>
      <c r="F2" s="48"/>
      <c r="G2" s="48"/>
      <c r="H2" s="48"/>
      <c r="I2" s="47"/>
      <c r="J2" s="49"/>
      <c r="K2" s="49"/>
      <c r="L2" s="50">
        <v>1800000</v>
      </c>
    </row>
    <row r="3" spans="1:12" s="6" customFormat="1" ht="22.5" x14ac:dyDescent="0.25">
      <c r="A3" s="19">
        <v>1</v>
      </c>
      <c r="B3" s="51" t="s">
        <v>15</v>
      </c>
      <c r="C3" s="51" t="s">
        <v>2</v>
      </c>
      <c r="D3" s="52" t="s">
        <v>28</v>
      </c>
      <c r="E3" s="53">
        <v>109725</v>
      </c>
      <c r="F3" s="53">
        <v>109725</v>
      </c>
      <c r="G3" s="53">
        <v>10000</v>
      </c>
      <c r="H3" s="53">
        <v>99725</v>
      </c>
      <c r="I3" s="54">
        <f>(L2-G19)/(F19-G19)*100</f>
        <v>109.8208266597334</v>
      </c>
      <c r="J3" s="45">
        <f>(F3-G3)*I3/100</f>
        <v>109518.81938641913</v>
      </c>
      <c r="K3" s="45">
        <f t="shared" ref="K3:K18" si="0">SUM(G3+J3)</f>
        <v>119518.81938641913</v>
      </c>
      <c r="L3" s="45">
        <f t="shared" ref="L3:L18" si="1">SUM(L2-K3)</f>
        <v>1680481.1806135809</v>
      </c>
    </row>
    <row r="4" spans="1:12" s="6" customFormat="1" ht="22.5" x14ac:dyDescent="0.25">
      <c r="A4" s="21">
        <v>2</v>
      </c>
      <c r="B4" s="11" t="s">
        <v>14</v>
      </c>
      <c r="C4" s="10" t="s">
        <v>2</v>
      </c>
      <c r="D4" s="7" t="s">
        <v>29</v>
      </c>
      <c r="E4" s="9">
        <v>91800</v>
      </c>
      <c r="F4" s="9">
        <v>91800</v>
      </c>
      <c r="G4" s="9">
        <v>10000</v>
      </c>
      <c r="H4" s="9">
        <v>81800</v>
      </c>
      <c r="I4" s="8">
        <f>(L2-G19)/(F19-G19)*100</f>
        <v>109.8208266597334</v>
      </c>
      <c r="J4" s="7">
        <f>(F4-G4)*I4/100</f>
        <v>89833.436207661929</v>
      </c>
      <c r="K4" s="7">
        <f t="shared" si="0"/>
        <v>99833.436207661929</v>
      </c>
      <c r="L4" s="7">
        <f t="shared" si="1"/>
        <v>1580647.744405919</v>
      </c>
    </row>
    <row r="5" spans="1:12" s="6" customFormat="1" ht="22.5" x14ac:dyDescent="0.25">
      <c r="A5" s="19">
        <v>3</v>
      </c>
      <c r="B5" s="18" t="s">
        <v>13</v>
      </c>
      <c r="C5" s="18" t="s">
        <v>30</v>
      </c>
      <c r="D5" s="17" t="s">
        <v>31</v>
      </c>
      <c r="E5" s="16">
        <v>230910</v>
      </c>
      <c r="F5" s="16">
        <v>230430</v>
      </c>
      <c r="G5" s="16">
        <v>10000</v>
      </c>
      <c r="H5" s="15">
        <v>220430</v>
      </c>
      <c r="I5" s="14">
        <f>(L2-G19)/(F19-G19)*100</f>
        <v>109.8208266597334</v>
      </c>
      <c r="J5" s="13">
        <f t="shared" ref="J5:J18" si="2">(F5-G5)*I5/100</f>
        <v>242078.04820605033</v>
      </c>
      <c r="K5" s="13">
        <f t="shared" si="0"/>
        <v>252078.04820605033</v>
      </c>
      <c r="L5" s="13">
        <f t="shared" si="1"/>
        <v>1328569.6961998686</v>
      </c>
    </row>
    <row r="6" spans="1:12" s="6" customFormat="1" ht="22.5" x14ac:dyDescent="0.25">
      <c r="A6" s="12">
        <v>4</v>
      </c>
      <c r="B6" s="11" t="s">
        <v>12</v>
      </c>
      <c r="C6" s="11" t="s">
        <v>32</v>
      </c>
      <c r="D6" s="10" t="s">
        <v>33</v>
      </c>
      <c r="E6" s="9">
        <v>90775</v>
      </c>
      <c r="F6" s="9">
        <v>89975</v>
      </c>
      <c r="G6" s="9">
        <v>10000</v>
      </c>
      <c r="H6" s="9">
        <v>79975</v>
      </c>
      <c r="I6" s="8">
        <f>(L2-G19)/(F19-G19)*100</f>
        <v>109.8208266597334</v>
      </c>
      <c r="J6" s="7">
        <f t="shared" si="2"/>
        <v>87829.206121121795</v>
      </c>
      <c r="K6" s="7">
        <f t="shared" si="0"/>
        <v>97829.206121121795</v>
      </c>
      <c r="L6" s="7">
        <f t="shared" si="1"/>
        <v>1230740.4900787468</v>
      </c>
    </row>
    <row r="7" spans="1:12" s="6" customFormat="1" ht="22.5" x14ac:dyDescent="0.25">
      <c r="A7" s="19">
        <v>5</v>
      </c>
      <c r="B7" s="18" t="s">
        <v>11</v>
      </c>
      <c r="C7" s="18" t="s">
        <v>2</v>
      </c>
      <c r="D7" s="17" t="s">
        <v>34</v>
      </c>
      <c r="E7" s="16">
        <v>28800</v>
      </c>
      <c r="F7" s="16">
        <v>28800</v>
      </c>
      <c r="G7" s="16">
        <v>10000</v>
      </c>
      <c r="H7" s="15">
        <v>18800</v>
      </c>
      <c r="I7" s="14">
        <f>(L2-G19)/(F19-G19)*100</f>
        <v>109.8208266597334</v>
      </c>
      <c r="J7" s="13">
        <f t="shared" si="2"/>
        <v>20646.315412029879</v>
      </c>
      <c r="K7" s="13">
        <f t="shared" si="0"/>
        <v>30646.315412029879</v>
      </c>
      <c r="L7" s="13">
        <f t="shared" si="1"/>
        <v>1200094.174666717</v>
      </c>
    </row>
    <row r="8" spans="1:12" s="6" customFormat="1" ht="22.5" x14ac:dyDescent="0.25">
      <c r="A8" s="12">
        <v>6</v>
      </c>
      <c r="B8" s="11" t="s">
        <v>35</v>
      </c>
      <c r="C8" s="11" t="s">
        <v>2</v>
      </c>
      <c r="D8" s="10" t="s">
        <v>36</v>
      </c>
      <c r="E8" s="9">
        <v>68112</v>
      </c>
      <c r="F8" s="9">
        <v>67654</v>
      </c>
      <c r="G8" s="9">
        <v>10000</v>
      </c>
      <c r="H8" s="9">
        <v>57654</v>
      </c>
      <c r="I8" s="8">
        <f>(L2-G19)/(F19-G19)*100</f>
        <v>109.8208266597334</v>
      </c>
      <c r="J8" s="7">
        <f t="shared" si="2"/>
        <v>63316.099402402695</v>
      </c>
      <c r="K8" s="7">
        <f t="shared" si="0"/>
        <v>73316.099402402702</v>
      </c>
      <c r="L8" s="7">
        <f t="shared" si="1"/>
        <v>1126778.0752643142</v>
      </c>
    </row>
    <row r="9" spans="1:12" s="6" customFormat="1" ht="22.5" x14ac:dyDescent="0.25">
      <c r="A9" s="19">
        <v>7</v>
      </c>
      <c r="B9" s="18" t="s">
        <v>10</v>
      </c>
      <c r="C9" s="18" t="s">
        <v>2</v>
      </c>
      <c r="D9" s="17" t="s">
        <v>37</v>
      </c>
      <c r="E9" s="16">
        <v>89993</v>
      </c>
      <c r="F9" s="16">
        <v>84993</v>
      </c>
      <c r="G9" s="16">
        <v>10000</v>
      </c>
      <c r="H9" s="15">
        <v>74993</v>
      </c>
      <c r="I9" s="14">
        <f>(L2-G19)/(F19-G19)*100</f>
        <v>109.8208266597334</v>
      </c>
      <c r="J9" s="20">
        <f t="shared" si="2"/>
        <v>82357.932536933862</v>
      </c>
      <c r="K9" s="13">
        <f t="shared" si="0"/>
        <v>92357.932536933862</v>
      </c>
      <c r="L9" s="13">
        <f t="shared" si="1"/>
        <v>1034420.1427273804</v>
      </c>
    </row>
    <row r="10" spans="1:12" s="6" customFormat="1" ht="22.5" x14ac:dyDescent="0.25">
      <c r="A10" s="12">
        <v>8</v>
      </c>
      <c r="B10" s="11" t="s">
        <v>9</v>
      </c>
      <c r="C10" s="11" t="s">
        <v>2</v>
      </c>
      <c r="D10" s="10" t="s">
        <v>38</v>
      </c>
      <c r="E10" s="9">
        <v>128088</v>
      </c>
      <c r="F10" s="9">
        <v>128088</v>
      </c>
      <c r="G10" s="9">
        <v>10000</v>
      </c>
      <c r="H10" s="9">
        <v>118088</v>
      </c>
      <c r="I10" s="8">
        <f>(L2-G19)/(F19-G19)*100</f>
        <v>109.8208266597334</v>
      </c>
      <c r="J10" s="7">
        <f t="shared" si="2"/>
        <v>129685.21778594598</v>
      </c>
      <c r="K10" s="7">
        <f t="shared" si="0"/>
        <v>139685.21778594598</v>
      </c>
      <c r="L10" s="7">
        <f t="shared" si="1"/>
        <v>894734.92494143441</v>
      </c>
    </row>
    <row r="11" spans="1:12" s="6" customFormat="1" ht="22.5" x14ac:dyDescent="0.25">
      <c r="A11" s="19">
        <v>9</v>
      </c>
      <c r="B11" s="18" t="s">
        <v>8</v>
      </c>
      <c r="C11" s="18" t="s">
        <v>2</v>
      </c>
      <c r="D11" s="17" t="s">
        <v>39</v>
      </c>
      <c r="E11" s="16">
        <v>103300</v>
      </c>
      <c r="F11" s="16">
        <v>103300</v>
      </c>
      <c r="G11" s="16">
        <v>10000</v>
      </c>
      <c r="H11" s="15">
        <v>93300</v>
      </c>
      <c r="I11" s="14">
        <f>(L2-G19)/(F19-G19)*100</f>
        <v>109.8208266597334</v>
      </c>
      <c r="J11" s="13">
        <f t="shared" si="2"/>
        <v>102462.83127353126</v>
      </c>
      <c r="K11" s="13">
        <f t="shared" si="0"/>
        <v>112462.83127353126</v>
      </c>
      <c r="L11" s="13">
        <f t="shared" si="1"/>
        <v>782272.0936679031</v>
      </c>
    </row>
    <row r="12" spans="1:12" s="6" customFormat="1" ht="22.5" x14ac:dyDescent="0.25">
      <c r="A12" s="12">
        <v>10</v>
      </c>
      <c r="B12" s="11" t="s">
        <v>7</v>
      </c>
      <c r="C12" s="11" t="s">
        <v>2</v>
      </c>
      <c r="D12" s="10" t="s">
        <v>40</v>
      </c>
      <c r="E12" s="9">
        <v>161512</v>
      </c>
      <c r="F12" s="9">
        <v>161512</v>
      </c>
      <c r="G12" s="9">
        <v>10000</v>
      </c>
      <c r="H12" s="9">
        <v>151512</v>
      </c>
      <c r="I12" s="8">
        <f>(L2-G19)/(F19-G19)*100</f>
        <v>109.8208266597334</v>
      </c>
      <c r="J12" s="7">
        <f t="shared" si="2"/>
        <v>166391.73088869528</v>
      </c>
      <c r="K12" s="7">
        <f t="shared" si="0"/>
        <v>176391.73088869528</v>
      </c>
      <c r="L12" s="7">
        <f t="shared" si="1"/>
        <v>605880.36277920776</v>
      </c>
    </row>
    <row r="13" spans="1:12" s="6" customFormat="1" ht="33.75" x14ac:dyDescent="0.25">
      <c r="A13" s="19">
        <v>11</v>
      </c>
      <c r="B13" s="18" t="s">
        <v>6</v>
      </c>
      <c r="C13" s="18" t="s">
        <v>41</v>
      </c>
      <c r="D13" s="17" t="s">
        <v>42</v>
      </c>
      <c r="E13" s="16">
        <v>18000</v>
      </c>
      <c r="F13" s="16">
        <v>18000</v>
      </c>
      <c r="G13" s="16">
        <v>5000</v>
      </c>
      <c r="H13" s="15">
        <v>13000</v>
      </c>
      <c r="I13" s="14">
        <f>(L2-G19)/(F19-G19)*100</f>
        <v>109.8208266597334</v>
      </c>
      <c r="J13" s="13">
        <f t="shared" si="2"/>
        <v>14276.707465765341</v>
      </c>
      <c r="K13" s="13">
        <f t="shared" si="0"/>
        <v>19276.707465765343</v>
      </c>
      <c r="L13" s="13">
        <f t="shared" si="1"/>
        <v>586603.65531344246</v>
      </c>
    </row>
    <row r="14" spans="1:12" s="6" customFormat="1" ht="22.5" x14ac:dyDescent="0.25">
      <c r="A14" s="12">
        <v>12</v>
      </c>
      <c r="B14" s="11" t="s">
        <v>6</v>
      </c>
      <c r="C14" s="11" t="s">
        <v>5</v>
      </c>
      <c r="D14" s="10" t="s">
        <v>43</v>
      </c>
      <c r="E14" s="9">
        <v>10800</v>
      </c>
      <c r="F14" s="9">
        <v>10800</v>
      </c>
      <c r="G14" s="9">
        <v>5000</v>
      </c>
      <c r="H14" s="9">
        <v>5800</v>
      </c>
      <c r="I14" s="8">
        <f>(L2-G19)/(F19-G19)*100</f>
        <v>109.8208266597334</v>
      </c>
      <c r="J14" s="7">
        <f t="shared" si="2"/>
        <v>6369.6079462645366</v>
      </c>
      <c r="K14" s="7">
        <f t="shared" si="0"/>
        <v>11369.607946264536</v>
      </c>
      <c r="L14" s="7">
        <f t="shared" si="1"/>
        <v>575234.0473671779</v>
      </c>
    </row>
    <row r="15" spans="1:12" s="6" customFormat="1" ht="22.5" x14ac:dyDescent="0.25">
      <c r="A15" s="19">
        <v>13</v>
      </c>
      <c r="B15" s="18" t="s">
        <v>4</v>
      </c>
      <c r="C15" s="18" t="s">
        <v>2</v>
      </c>
      <c r="D15" s="17" t="s">
        <v>44</v>
      </c>
      <c r="E15" s="16">
        <v>135556</v>
      </c>
      <c r="F15" s="16">
        <v>135556</v>
      </c>
      <c r="G15" s="16">
        <v>10000</v>
      </c>
      <c r="H15" s="15">
        <v>125556</v>
      </c>
      <c r="I15" s="14">
        <f>(L2-G19)/(F19-G19)*100</f>
        <v>109.8208266597334</v>
      </c>
      <c r="J15" s="13">
        <f t="shared" si="2"/>
        <v>137886.63712089485</v>
      </c>
      <c r="K15" s="13">
        <f t="shared" si="0"/>
        <v>147886.63712089485</v>
      </c>
      <c r="L15" s="13">
        <f t="shared" si="1"/>
        <v>427347.41024628305</v>
      </c>
    </row>
    <row r="16" spans="1:12" s="6" customFormat="1" ht="22.5" x14ac:dyDescent="0.25">
      <c r="A16" s="12">
        <v>14</v>
      </c>
      <c r="B16" s="11" t="s">
        <v>3</v>
      </c>
      <c r="C16" s="11" t="s">
        <v>2</v>
      </c>
      <c r="D16" s="10" t="s">
        <v>45</v>
      </c>
      <c r="E16" s="9">
        <v>172800</v>
      </c>
      <c r="F16" s="9">
        <v>172800</v>
      </c>
      <c r="G16" s="9">
        <v>10000</v>
      </c>
      <c r="H16" s="9">
        <v>162800</v>
      </c>
      <c r="I16" s="8">
        <f>(L2-G19)/(F19-G19)*100</f>
        <v>109.8208266597334</v>
      </c>
      <c r="J16" s="7">
        <f t="shared" si="2"/>
        <v>178788.30580204597</v>
      </c>
      <c r="K16" s="7">
        <f t="shared" si="0"/>
        <v>188788.30580204597</v>
      </c>
      <c r="L16" s="7">
        <f t="shared" si="1"/>
        <v>238559.10444423708</v>
      </c>
    </row>
    <row r="17" spans="1:12" s="6" customFormat="1" ht="33.75" x14ac:dyDescent="0.25">
      <c r="A17" s="19">
        <v>15</v>
      </c>
      <c r="B17" s="18" t="s">
        <v>1</v>
      </c>
      <c r="C17" s="18" t="s">
        <v>46</v>
      </c>
      <c r="D17" s="17" t="s">
        <v>47</v>
      </c>
      <c r="E17" s="16">
        <v>145800</v>
      </c>
      <c r="F17" s="16">
        <v>142520</v>
      </c>
      <c r="G17" s="16">
        <v>5000</v>
      </c>
      <c r="H17" s="15">
        <v>137520</v>
      </c>
      <c r="I17" s="14">
        <f>(L2-G19)/(F19-G19)*100</f>
        <v>109.8208266597334</v>
      </c>
      <c r="J17" s="13">
        <f t="shared" si="2"/>
        <v>151025.60082246538</v>
      </c>
      <c r="K17" s="13">
        <f t="shared" si="0"/>
        <v>156025.60082246538</v>
      </c>
      <c r="L17" s="13">
        <f t="shared" si="1"/>
        <v>82533.503621771699</v>
      </c>
    </row>
    <row r="18" spans="1:12" s="6" customFormat="1" ht="34.5" thickBot="1" x14ac:dyDescent="0.3">
      <c r="A18" s="28">
        <v>16</v>
      </c>
      <c r="B18" s="29" t="s">
        <v>1</v>
      </c>
      <c r="C18" s="29" t="s">
        <v>48</v>
      </c>
      <c r="D18" s="30" t="s">
        <v>49</v>
      </c>
      <c r="E18" s="31">
        <v>75600</v>
      </c>
      <c r="F18" s="31">
        <v>75600</v>
      </c>
      <c r="G18" s="31">
        <v>5000</v>
      </c>
      <c r="H18" s="31">
        <v>70600</v>
      </c>
      <c r="I18" s="32">
        <f>(L2-G19)/(F19-G19)*100</f>
        <v>109.8208266597334</v>
      </c>
      <c r="J18" s="33">
        <f t="shared" si="2"/>
        <v>77533.503621771786</v>
      </c>
      <c r="K18" s="33">
        <f t="shared" si="0"/>
        <v>82533.503621771786</v>
      </c>
      <c r="L18" s="33">
        <f t="shared" si="1"/>
        <v>-8.7311491370201111E-11</v>
      </c>
    </row>
    <row r="19" spans="1:12" s="26" customFormat="1" x14ac:dyDescent="0.25">
      <c r="A19" s="34"/>
      <c r="B19" s="35"/>
      <c r="C19" s="35"/>
      <c r="D19" s="36" t="s">
        <v>0</v>
      </c>
      <c r="E19" s="37">
        <f>SUM(E3:E18)</f>
        <v>1661571</v>
      </c>
      <c r="F19" s="37">
        <f>SUM(F3:F18)</f>
        <v>1651553</v>
      </c>
      <c r="G19" s="37">
        <f>SUM(G3:G18)</f>
        <v>140000</v>
      </c>
      <c r="H19" s="37">
        <f>SUM(H3:H18)</f>
        <v>1511553</v>
      </c>
      <c r="I19" s="38"/>
      <c r="J19" s="39">
        <f>SUM(J3:J18)</f>
        <v>1660000.0000000002</v>
      </c>
      <c r="K19" s="39">
        <f>SUM(K3:K18)</f>
        <v>1800000.0000000002</v>
      </c>
      <c r="L19" s="40">
        <f>SUM(L18)</f>
        <v>-8.7311491370201111E-11</v>
      </c>
    </row>
    <row r="20" spans="1:12" customFormat="1" ht="12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12.75" customHeight="1" x14ac:dyDescent="0.2">
      <c r="A21" s="55" t="s">
        <v>50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</row>
    <row r="22" spans="1:12" ht="15" customHeight="1" x14ac:dyDescent="0.2">
      <c r="A22" s="55" t="s">
        <v>51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</row>
    <row r="23" spans="1:12" x14ac:dyDescent="0.2">
      <c r="A23" s="41"/>
      <c r="B23" s="42"/>
      <c r="C23" s="42"/>
      <c r="D23" s="41"/>
      <c r="E23" s="43"/>
      <c r="F23" s="43"/>
      <c r="G23" s="43"/>
      <c r="H23" s="43"/>
      <c r="I23" s="41"/>
      <c r="J23" s="44"/>
      <c r="K23" s="44"/>
      <c r="L23" s="44"/>
    </row>
    <row r="24" spans="1:12" x14ac:dyDescent="0.2">
      <c r="A24" s="41"/>
      <c r="B24" s="42"/>
      <c r="C24" s="42"/>
      <c r="D24" s="41"/>
      <c r="E24" s="43"/>
      <c r="F24" s="43"/>
      <c r="G24" s="43"/>
      <c r="H24" s="43"/>
      <c r="I24" s="41"/>
      <c r="J24" s="44"/>
      <c r="K24" s="44"/>
      <c r="L24" s="44"/>
    </row>
    <row r="25" spans="1:12" x14ac:dyDescent="0.2">
      <c r="A25" s="41"/>
      <c r="B25" s="42"/>
      <c r="C25" s="42"/>
      <c r="D25" s="41"/>
      <c r="E25" s="43"/>
      <c r="F25" s="43"/>
      <c r="G25" s="43"/>
      <c r="H25" s="43"/>
      <c r="I25" s="41"/>
      <c r="J25" s="44"/>
      <c r="K25" s="44"/>
      <c r="L25" s="44"/>
    </row>
  </sheetData>
  <sheetProtection algorithmName="SHA-512" hashValue="gxuU3b/dPWdphdIpRtfedF1xwDtdtICjr02X6A7h9CX37zgAVS1jH4iJhaRJwqUNxStpqhLxOj//NsxLVZrZ4A==" saltValue="HPea63uE7nmsauGJ16o5lA==" spinCount="100000" sheet="1" objects="1" scenarios="1"/>
  <pageMargins left="0.25" right="0.25" top="1" bottom="1" header="0.25" footer="0.5"/>
  <pageSetup scale="90" orientation="landscape" r:id="rId1"/>
  <headerFooter>
    <oddHeader xml:space="preserve">&amp;C&amp;"Arial,Bold"&amp;10Final Awards
2021 Grants and Cooperative Agreements
United States Forest Service (USFS) Law Enforcement Projects </oddHeader>
    <oddFooter>&amp;C&amp;"Arial,Regular"&amp;10Page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USFS Law Enforcement</vt:lpstr>
      <vt:lpstr>'USFS Law Enforcement'!Print_Titles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Bates, Daniel@Parks</dc:creator>
  <cp:lastModifiedBy>Saechao, Nancy@Parks</cp:lastModifiedBy>
  <cp:lastPrinted>2021-09-14T20:43:19Z</cp:lastPrinted>
  <dcterms:created xsi:type="dcterms:W3CDTF">2020-09-23T22:21:01Z</dcterms:created>
  <dcterms:modified xsi:type="dcterms:W3CDTF">2021-09-14T20:43:38Z</dcterms:modified>
</cp:coreProperties>
</file>